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Market" sheetId="2" state="visible" r:id="rId4"/>
    <sheet name="E1" sheetId="3" state="visible" r:id="rId5"/>
    <sheet name="E2" sheetId="4" state="visible" r:id="rId6"/>
    <sheet name="E3" sheetId="5" state="visible" r:id="rId7"/>
    <sheet name="E4" sheetId="6" state="visible" r:id="rId8"/>
    <sheet name="Validation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<sst xmlns="http://schemas.openxmlformats.org/spreadsheetml/2006/main" count="90" uniqueCount="87">
  <si>
    <t xml:space="preserve">Chapter 1 Laboratory — Module 1: Probability and State Space Explorer</t>
  </si>
  <si>
    <t xml:space="preserve">Course</t>
  </si>
  <si>
    <t xml:space="preserve">Mathematical Foundations of Modern Finance · Part I · Week 1</t>
  </si>
  <si>
    <t xml:space="preserve">Module</t>
  </si>
  <si>
    <t xml:space="preserve">Module 1 — the complete one-period, two-state market of Section 1.3</t>
  </si>
  <si>
    <t xml:space="preserve">How to use</t>
  </si>
  <si>
    <t xml:space="preserve">Blue cells are inputs you may change. Black cells are live formulas.</t>
  </si>
  <si>
    <t xml:space="preserve">Green cells are the seeded engine's reference values — formulas must match them.</t>
  </si>
  <si>
    <t xml:space="preserve">Change an input and every formula recomputes; the engine column stays fixed.</t>
  </si>
  <si>
    <t xml:space="preserve">Seeds</t>
  </si>
  <si>
    <t xml:space="preserve">2026CCNN with CC=01. E1 20260101 · E2 20260102 · E3 20260103 · E4 20260104</t>
  </si>
  <si>
    <t xml:space="preserve">Tabs</t>
  </si>
  <si>
    <t xml:space="preserve">Market — primitives, state prices, three-language pricing</t>
  </si>
  <si>
    <t xml:space="preserve">E1 — from a number to a distribution</t>
  </si>
  <si>
    <t xml:space="preserve">E2 — the arbitrage alarm (sweep R)</t>
  </si>
  <si>
    <t xml:space="preserve">E3 — P versus Q (allocation swings, prices don't)</t>
  </si>
  <si>
    <t xml:space="preserve">E4 — third state, no third asset: price becomes a bound</t>
  </si>
  <si>
    <t xml:space="preserve">Validation — the book's Module 1 checks; all must read PASS</t>
  </si>
  <si>
    <t xml:space="preserve">Market — Primitives, State Prices, and the Three Languages</t>
  </si>
  <si>
    <t xml:space="preserve">Inputs (blue = change me)</t>
  </si>
  <si>
    <t xml:space="preserve">S0</t>
  </si>
  <si>
    <t xml:space="preserve">Object</t>
  </si>
  <si>
    <t xml:space="preserve">Live formula</t>
  </si>
  <si>
    <t xml:space="preserve">Engine ref</t>
  </si>
  <si>
    <t xml:space="preserve">u</t>
  </si>
  <si>
    <t xml:space="preserve">q_u = (R-d)/(u-d)</t>
  </si>
  <si>
    <t xml:space="preserve">d</t>
  </si>
  <si>
    <t xml:space="preserve">q_d = 1-q_u</t>
  </si>
  <si>
    <t xml:space="preserve">R</t>
  </si>
  <si>
    <t xml:space="preserve">psi_u = q_u/R</t>
  </si>
  <si>
    <t xml:space="preserve">p</t>
  </si>
  <si>
    <t xml:space="preserve">psi_d = q_d/R</t>
  </si>
  <si>
    <t xml:space="preserve">K (call strike)</t>
  </si>
  <si>
    <t xml:space="preserve">m_u = psi_u/p</t>
  </si>
  <si>
    <t xml:space="preserve">m_d = psi_d/(1-p)</t>
  </si>
  <si>
    <t xml:space="preserve">Derived</t>
  </si>
  <si>
    <t xml:space="preserve">Call C1 up = max(Su-K,0)</t>
  </si>
  <si>
    <t xml:space="preserve">Stock up  S0*u</t>
  </si>
  <si>
    <t xml:space="preserve">Call C1 dn = max(Sd-K,0)</t>
  </si>
  <si>
    <t xml:space="preserve">Stock dn  S0*d</t>
  </si>
  <si>
    <t xml:space="preserve">Price by psi</t>
  </si>
  <si>
    <t xml:space="preserve">No-arb (d&lt;R&lt;u)</t>
  </si>
  <si>
    <t xml:space="preserve">Price by q (disc.)</t>
  </si>
  <si>
    <t xml:space="preserve">Price by SDF</t>
  </si>
  <si>
    <t xml:space="preserve">Three languages agree ↔ prices in E13:E15 are identical</t>
  </si>
  <si>
    <t xml:space="preserve">E1 — From a Number to a Distribution (seed 20260101)</t>
  </si>
  <si>
    <t xml:space="preserve">The call's price is a number; its payoff is a distribution.</t>
  </si>
  <si>
    <t xml:space="preserve">State</t>
  </si>
  <si>
    <t xml:space="preserve">Payoff C1</t>
  </si>
  <si>
    <t xml:space="preserve">P(state)</t>
  </si>
  <si>
    <t xml:space="preserve">q(state)</t>
  </si>
  <si>
    <t xml:space="preserve">P·payoff</t>
  </si>
  <si>
    <t xml:space="preserve">q·payoff</t>
  </si>
  <si>
    <t xml:space="preserve">up</t>
  </si>
  <si>
    <t xml:space="preserve">down</t>
  </si>
  <si>
    <t xml:space="preserve">Payoff mean under P</t>
  </si>
  <si>
    <t xml:space="preserve">Discounted P-mean (NOT the price)</t>
  </si>
  <si>
    <t xml:space="preserve">Price by q (the price)</t>
  </si>
  <si>
    <t xml:space="preserve">Lesson: the price uses q, not p. Discounted P-mean over-values the call.</t>
  </si>
  <si>
    <t xml:space="preserve">E2 — The Arbitrage Alarm: sweep R (seed 20260102)</t>
  </si>
  <si>
    <t xml:space="preserve">psi_u collapses to 0 as R → u; alarm fires outside (d, u).</t>
  </si>
  <si>
    <t xml:space="preserve">psi_u = (u-R)/(u-d)/R</t>
  </si>
  <si>
    <t xml:space="preserve">status</t>
  </si>
  <si>
    <t xml:space="preserve">E3 — P versus Q: allocation swings, prices don't (seed 20260103)</t>
  </si>
  <si>
    <t xml:space="preserve">Vary p; the call price never moves; log-utility alpha* crosses 0 at p=q.</t>
  </si>
  <si>
    <t xml:space="preserve">alpha* (sign)</t>
  </si>
  <si>
    <t xml:space="preserve">call price (fixed)</t>
  </si>
  <si>
    <t xml:space="preserve">E4 — Third state, no third asset: the price becomes a bound (seed 20260104)</t>
  </si>
  <si>
    <t xml:space="preserve">Digital claim paying 1 in the middle state is non-replicable; price is an interval.</t>
  </si>
  <si>
    <t xml:space="preserve">Quantity</t>
  </si>
  <si>
    <t xml:space="preserve">Value</t>
  </si>
  <si>
    <t xml:space="preserve">Lower bound (sub-replication)</t>
  </si>
  <si>
    <t xml:space="preserve">engine</t>
  </si>
  <si>
    <t xml:space="preserve">Upper bound (super-replication)</t>
  </si>
  <si>
    <t xml:space="preserve">Interval width</t>
  </si>
  <si>
    <t xml:space="preserve">live</t>
  </si>
  <si>
    <t xml:space="preserve">In a complete market this width is 0. Incompleteness opens the interval — Chapter 4.</t>
  </si>
  <si>
    <t xml:space="preserve">Validation — Module 1 checks (all must read PASS)</t>
  </si>
  <si>
    <t xml:space="preserve">Check</t>
  </si>
  <si>
    <t xml:space="preserve">Result</t>
  </si>
  <si>
    <t xml:space="preserve">V1  no-arbitrage d&lt;R&lt;u</t>
  </si>
  <si>
    <t xml:space="preserve">V2  psi_u = 0.4762</t>
  </si>
  <si>
    <t xml:space="preserve">V3  q_u = 0.5</t>
  </si>
  <si>
    <t xml:space="preserve">V4  three languages agree</t>
  </si>
  <si>
    <t xml:space="preserve">V5  call price = 7.1429</t>
  </si>
  <si>
    <t xml:space="preserve">V6  bond prices to 1/R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</si>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</sst>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2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/>
      <c r="B5" s="3"/>
    </row>
    <row r="6" customFormat="false" ht="15" hidden="false" customHeight="false" outlineLevel="0" collapsed="false">
      <c r="A6" s="2" t="s">
        <v>5</v>
      </c>
      <c r="B6" s="3" t="s">
        <v>6</v>
      </c>
    </row>
    <row r="7" customFormat="false" ht="15" hidden="false" customHeight="false" outlineLevel="0" collapsed="false">
      <c r="A7" s="2"/>
      <c r="B7" s="3" t="s">
        <v>7</v>
      </c>
    </row>
    <row r="8" customFormat="false" ht="15" hidden="false" customHeight="false" outlineLevel="0" collapsed="false">
      <c r="A8" s="2"/>
      <c r="B8" s="3" t="s">
        <v>8</v>
      </c>
    </row>
    <row r="9" customFormat="false" ht="15" hidden="false" customHeight="false" outlineLevel="0" collapsed="false">
      <c r="A9" s="2"/>
      <c r="B9" s="3"/>
    </row>
    <row r="10" customFormat="false" ht="15" hidden="false" customHeight="false" outlineLevel="0" collapsed="false">
      <c r="A10" s="2" t="s">
        <v>9</v>
      </c>
      <c r="B10" s="3" t="s">
        <v>10</v>
      </c>
    </row>
    <row r="11" customFormat="false" ht="15" hidden="false" customHeight="false" outlineLevel="0" collapsed="false">
      <c r="A11" s="2"/>
      <c r="B11" s="3"/>
    </row>
    <row r="12" customFormat="false" ht="15" hidden="false" customHeight="false" outlineLevel="0" collapsed="false">
      <c r="A12" s="2" t="s">
        <v>11</v>
      </c>
      <c r="B12" s="3" t="s">
        <v>12</v>
      </c>
    </row>
    <row r="13" customFormat="false" ht="15" hidden="false" customHeight="false" outlineLevel="0" collapsed="false">
      <c r="A13" s="2"/>
      <c r="B13" s="3" t="s">
        <v>13</v>
      </c>
    </row>
    <row r="14" customFormat="false" ht="15" hidden="false" customHeight="false" outlineLevel="0" collapsed="false">
      <c r="A14" s="2"/>
      <c r="B14" s="3" t="s">
        <v>14</v>
      </c>
    </row>
    <row r="15" customFormat="false" ht="15" hidden="false" customHeight="false" outlineLevel="0" collapsed="false">
      <c r="A15" s="2"/>
      <c r="B15" s="3" t="s">
        <v>15</v>
      </c>
    </row>
    <row r="16" customFormat="false" ht="15" hidden="false" customHeight="false" outlineLevel="0" collapsed="false">
      <c r="A16" s="2"/>
      <c r="B16" s="3" t="s">
        <v>16</v>
      </c>
    </row>
    <row r="17" customFormat="false" ht="15" hidden="false" customHeight="false" outlineLevel="0" collapsed="false">
      <c r="A17" s="2"/>
      <c r="B17" s="3" t="s">
        <v>17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2"/>
    <col collapsed="false" customWidth="true" hidden="false" outlineLevel="0" max="3" min="3" style="0" width="3"/>
    <col collapsed="false" customWidth="true" hidden="false" outlineLevel="0" max="5" min="4" style="0" width="26"/>
    <col collapsed="false" customWidth="true" hidden="false" outlineLevel="0" max="6" min="6" style="0" width="12"/>
  </cols>
  <sheetData>
    <row r="1" customFormat="false" ht="25.5" hidden="false" customHeight="true" outlineLevel="0" collapsed="false">
      <c r="A1" s="1" t="s">
        <v>18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19</v>
      </c>
    </row>
    <row r="4" customFormat="false" ht="15" hidden="false" customHeight="false" outlineLevel="0" collapsed="false">
      <c r="A4" s="3" t="s">
        <v>20</v>
      </c>
      <c r="B4" s="4" t="n">
        <v>100</v>
      </c>
      <c r="D4" s="2" t="s">
        <v>21</v>
      </c>
      <c r="E4" s="2" t="s">
        <v>22</v>
      </c>
      <c r="F4" s="2" t="s">
        <v>23</v>
      </c>
    </row>
    <row r="5" customFormat="false" ht="15" hidden="false" customHeight="false" outlineLevel="0" collapsed="false">
      <c r="A5" s="3" t="s">
        <v>24</v>
      </c>
      <c r="B5" s="4" t="n">
        <v>1.2</v>
      </c>
      <c r="D5" s="3" t="s">
        <v>25</v>
      </c>
      <c r="E5" s="3" t="n">
        <f aca="false">(B7-B6)/(B5-B6)</f>
        <v>0.5</v>
      </c>
      <c r="F5" s="5" t="n">
        <v>0.5</v>
      </c>
    </row>
    <row r="6" customFormat="false" ht="15" hidden="false" customHeight="false" outlineLevel="0" collapsed="false">
      <c r="A6" s="3" t="s">
        <v>26</v>
      </c>
      <c r="B6" s="4" t="n">
        <v>0.9</v>
      </c>
      <c r="D6" s="3" t="s">
        <v>27</v>
      </c>
      <c r="E6" s="3" t="n">
        <f aca="false">1-E5</f>
        <v>0.5</v>
      </c>
      <c r="F6" s="5" t="n">
        <v>0.5</v>
      </c>
    </row>
    <row r="7" customFormat="false" ht="15" hidden="false" customHeight="false" outlineLevel="0" collapsed="false">
      <c r="A7" s="3" t="s">
        <v>28</v>
      </c>
      <c r="B7" s="4" t="n">
        <v>1.05</v>
      </c>
      <c r="D7" s="3" t="s">
        <v>29</v>
      </c>
      <c r="E7" s="3" t="n">
        <f aca="false">E5/B7</f>
        <v>0.476190476190476</v>
      </c>
      <c r="F7" s="5" t="n">
        <v>0.47619</v>
      </c>
    </row>
    <row r="8" customFormat="false" ht="15" hidden="false" customHeight="false" outlineLevel="0" collapsed="false">
      <c r="A8" s="3" t="s">
        <v>30</v>
      </c>
      <c r="B8" s="4" t="n">
        <v>0.6</v>
      </c>
      <c r="D8" s="3" t="s">
        <v>31</v>
      </c>
      <c r="E8" s="3" t="n">
        <f aca="false">E6/B7</f>
        <v>0.476190476190476</v>
      </c>
      <c r="F8" s="5" t="n">
        <v>0.47619</v>
      </c>
    </row>
    <row r="9" customFormat="false" ht="15" hidden="false" customHeight="false" outlineLevel="0" collapsed="false">
      <c r="A9" s="3" t="s">
        <v>32</v>
      </c>
      <c r="B9" s="4" t="n">
        <v>105</v>
      </c>
      <c r="D9" s="3" t="s">
        <v>33</v>
      </c>
      <c r="E9" s="3" t="n">
        <f aca="false">E7/B8</f>
        <v>0.793650793650794</v>
      </c>
      <c r="F9" s="5" t="n">
        <v>0.793651</v>
      </c>
    </row>
    <row r="10" customFormat="false" ht="15" hidden="false" customHeight="false" outlineLevel="0" collapsed="false">
      <c r="D10" s="3" t="s">
        <v>34</v>
      </c>
      <c r="E10" s="3" t="n">
        <f aca="false">E8/(1-B8)</f>
        <v>1.19047619047619</v>
      </c>
      <c r="F10" s="5" t="n">
        <v>1.190476</v>
      </c>
    </row>
    <row r="11" customFormat="false" ht="15" hidden="false" customHeight="false" outlineLevel="0" collapsed="false">
      <c r="A11" s="2" t="s">
        <v>35</v>
      </c>
      <c r="D11" s="3" t="s">
        <v>36</v>
      </c>
      <c r="E11" s="3" t="n">
        <f aca="false">MAX(B12-B9,0)</f>
        <v>15</v>
      </c>
      <c r="F11" s="5" t="n">
        <v>15</v>
      </c>
    </row>
    <row r="12" customFormat="false" ht="15" hidden="false" customHeight="false" outlineLevel="0" collapsed="false">
      <c r="A12" s="3" t="s">
        <v>37</v>
      </c>
      <c r="B12" s="3" t="n">
        <f aca="false">B4*B5</f>
        <v>120</v>
      </c>
      <c r="D12" s="3" t="s">
        <v>38</v>
      </c>
      <c r="E12" s="3" t="n">
        <f aca="false">MAX(B13-B9,0)</f>
        <v>0</v>
      </c>
      <c r="F12" s="5" t="n">
        <v>0</v>
      </c>
    </row>
    <row r="13" customFormat="false" ht="15" hidden="false" customHeight="false" outlineLevel="0" collapsed="false">
      <c r="A13" s="3" t="s">
        <v>39</v>
      </c>
      <c r="B13" s="3" t="n">
        <f aca="false">B4*B6</f>
        <v>90</v>
      </c>
      <c r="D13" s="3" t="s">
        <v>40</v>
      </c>
      <c r="E13" s="3" t="n">
        <f aca="false">E7*E11+E8*E12</f>
        <v>7.14285714285715</v>
      </c>
      <c r="F13" s="5" t="n">
        <v>7.142857</v>
      </c>
    </row>
    <row r="14" customFormat="false" ht="15" hidden="false" customHeight="false" outlineLevel="0" collapsed="false">
      <c r="A14" s="3" t="s">
        <v>41</v>
      </c>
      <c r="B14" s="3" t="str">
        <f aca="false">IF(AND(B6&lt;B7,B7&lt;B5),"OK — arbitrage-free","ALARM — arbitrage")</f>
        <v>OK — arbitrage-free</v>
      </c>
      <c r="D14" s="3" t="s">
        <v>42</v>
      </c>
      <c r="E14" s="3" t="n">
        <f aca="false">(E5*E11+E6*E12)/B7</f>
        <v>7.14285714285715</v>
      </c>
      <c r="F14" s="5" t="n">
        <v>7.142857</v>
      </c>
    </row>
    <row r="15" customFormat="false" ht="15" hidden="false" customHeight="false" outlineLevel="0" collapsed="false">
      <c r="D15" s="3" t="s">
        <v>43</v>
      </c>
      <c r="E15" s="3" t="n">
        <f aca="false">B8*E9*E11+(1-B8)*E10*E12</f>
        <v>7.14285714285715</v>
      </c>
      <c r="F15" s="5" t="n">
        <v>7.142857</v>
      </c>
    </row>
    <row r="17" customFormat="false" ht="15" hidden="false" customHeight="false" outlineLevel="0" collapsed="false">
      <c r="D17" s="6" t="s">
        <v>44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4"/>
    <col collapsed="false" customWidth="true" hidden="false" outlineLevel="0" max="6" min="3" style="0" width="12"/>
  </cols>
  <sheetData>
    <row r="1" customFormat="false" ht="25.5" hidden="false" customHeight="true" outlineLevel="0" collapsed="false">
      <c r="A1" s="1" t="s">
        <v>45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46</v>
      </c>
    </row>
    <row r="4" customFormat="false" ht="15" hidden="false" customHeight="false" outlineLevel="0" collapsed="false">
      <c r="A4" s="7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7" t="s">
        <v>52</v>
      </c>
    </row>
    <row r="5" customFormat="false" ht="15" hidden="false" customHeight="false" outlineLevel="0" collapsed="false">
      <c r="A5" s="3" t="s">
        <v>53</v>
      </c>
      <c r="B5" s="3" t="n">
        <f aca="false">Market!E11</f>
        <v>15</v>
      </c>
      <c r="C5" s="3" t="n">
        <f aca="false">Market!B8</f>
        <v>0.6</v>
      </c>
      <c r="D5" s="3" t="n">
        <f aca="false">Market!E5</f>
        <v>0.5</v>
      </c>
      <c r="E5" s="3" t="n">
        <f aca="false">B5*C5</f>
        <v>9</v>
      </c>
      <c r="F5" s="3" t="n">
        <f aca="false">B5*D5</f>
        <v>7.5</v>
      </c>
    </row>
    <row r="6" customFormat="false" ht="15" hidden="false" customHeight="false" outlineLevel="0" collapsed="false">
      <c r="A6" s="3" t="s">
        <v>54</v>
      </c>
      <c r="B6" s="3" t="n">
        <f aca="false">Market!E12</f>
        <v>0</v>
      </c>
      <c r="C6" s="3" t="n">
        <f aca="false">1-Market!B8</f>
        <v>0.4</v>
      </c>
      <c r="D6" s="3" t="n">
        <f aca="false">Market!E6</f>
        <v>0.5</v>
      </c>
      <c r="E6" s="3" t="n">
        <f aca="false">B6*C6</f>
        <v>0</v>
      </c>
      <c r="F6" s="3" t="n">
        <f aca="false">B6*D6</f>
        <v>0</v>
      </c>
    </row>
    <row r="8" customFormat="false" ht="15" hidden="false" customHeight="false" outlineLevel="0" collapsed="false">
      <c r="A8" s="3" t="s">
        <v>55</v>
      </c>
      <c r="B8" s="3" t="n">
        <f aca="false">E5+E6</f>
        <v>9</v>
      </c>
    </row>
    <row r="9" customFormat="false" ht="15" hidden="false" customHeight="false" outlineLevel="0" collapsed="false">
      <c r="A9" s="3" t="s">
        <v>56</v>
      </c>
      <c r="B9" s="3" t="n">
        <f aca="false">(E5+E6)/Market!B7</f>
        <v>8.57142857142857</v>
      </c>
    </row>
    <row r="10" customFormat="false" ht="15" hidden="false" customHeight="false" outlineLevel="0" collapsed="false">
      <c r="A10" s="3" t="s">
        <v>57</v>
      </c>
      <c r="B10" s="3" t="n">
        <f aca="false">(F5+F6)/Market!B7</f>
        <v>7.14285714285715</v>
      </c>
      <c r="C10" s="5" t="n">
        <f aca="false">Market!E14</f>
        <v>7.14285714285715</v>
      </c>
    </row>
    <row r="12" customFormat="false" ht="15" hidden="false" customHeight="false" outlineLevel="0" collapsed="false">
      <c r="A12" s="6" t="s">
        <v>58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0"/>
    <col collapsed="false" customWidth="true" hidden="false" outlineLevel="0" max="3" min="3" style="0" width="12"/>
  </cols>
  <sheetData>
    <row r="1" customFormat="false" ht="25.5" hidden="false" customHeight="true" outlineLevel="0" collapsed="false">
      <c r="A1" s="1" t="s">
        <v>59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60</v>
      </c>
    </row>
    <row r="4" customFormat="false" ht="15" hidden="false" customHeight="false" outlineLevel="0" collapsed="false">
      <c r="A4" s="7" t="s">
        <v>28</v>
      </c>
      <c r="B4" s="7" t="s">
        <v>61</v>
      </c>
      <c r="C4" s="7" t="s">
        <v>62</v>
      </c>
    </row>
    <row r="5" customFormat="false" ht="15" hidden="false" customHeight="false" outlineLevel="0" collapsed="false">
      <c r="A5" s="8" t="n">
        <v>0.85</v>
      </c>
      <c r="B5" s="3" t="str">
        <f aca="false">IF(AND(Market!$B$6&lt;A5,A5&lt;Market!$B$5),((Market!$B$5-A5)/(Market!$B$5-Market!$B$6))/A5,"—")</f>
        <v>—</v>
      </c>
      <c r="C5" s="3" t="str">
        <f aca="false">IF(AND(Market!$B$6&lt;A5,A5&lt;Market!$B$5),"OK","ALARM")</f>
        <v>ALARM</v>
      </c>
    </row>
    <row r="6" customFormat="false" ht="15" hidden="false" customHeight="false" outlineLevel="0" collapsed="false">
      <c r="A6" s="8" t="n">
        <v>0.87</v>
      </c>
      <c r="B6" s="3" t="str">
        <f aca="false">IF(AND(Market!$B$6&lt;A6,A6&lt;Market!$B$5),((Market!$B$5-A6)/(Market!$B$5-Market!$B$6))/A6,"—")</f>
        <v>—</v>
      </c>
      <c r="C6" s="3" t="str">
        <f aca="false">IF(AND(Market!$B$6&lt;A6,A6&lt;Market!$B$5),"OK","ALARM")</f>
        <v>ALARM</v>
      </c>
    </row>
    <row r="7" customFormat="false" ht="15" hidden="false" customHeight="false" outlineLevel="0" collapsed="false">
      <c r="A7" s="8" t="n">
        <v>0.89</v>
      </c>
      <c r="B7" s="3" t="str">
        <f aca="false">IF(AND(Market!$B$6&lt;A7,A7&lt;Market!$B$5),((Market!$B$5-A7)/(Market!$B$5-Market!$B$6))/A7,"—")</f>
        <v>—</v>
      </c>
      <c r="C7" s="3" t="str">
        <f aca="false">IF(AND(Market!$B$6&lt;A7,A7&lt;Market!$B$5),"OK","ALARM")</f>
        <v>ALARM</v>
      </c>
    </row>
    <row r="8" customFormat="false" ht="15" hidden="false" customHeight="false" outlineLevel="0" collapsed="false">
      <c r="A8" s="8" t="n">
        <v>0.91</v>
      </c>
      <c r="B8" s="3" t="n">
        <f aca="false">IF(AND(Market!$B$6&lt;A8,A8&lt;Market!$B$5),((Market!$B$5-A8)/(Market!$B$5-Market!$B$6))/A8,"—")</f>
        <v>1.06227106227106</v>
      </c>
      <c r="C8" s="3" t="str">
        <f aca="false">IF(AND(Market!$B$6&lt;A8,A8&lt;Market!$B$5),"OK","ALARM")</f>
        <v>OK</v>
      </c>
    </row>
    <row r="9" customFormat="false" ht="15" hidden="false" customHeight="false" outlineLevel="0" collapsed="false">
      <c r="A9" s="8" t="n">
        <v>0.93</v>
      </c>
      <c r="B9" s="3" t="n">
        <f aca="false">IF(AND(Market!$B$6&lt;A9,A9&lt;Market!$B$5),((Market!$B$5-A9)/(Market!$B$5-Market!$B$6))/A9,"—")</f>
        <v>0.967741935483871</v>
      </c>
      <c r="C9" s="3" t="str">
        <f aca="false">IF(AND(Market!$B$6&lt;A9,A9&lt;Market!$B$5),"OK","ALARM")</f>
        <v>OK</v>
      </c>
    </row>
    <row r="10" customFormat="false" ht="15" hidden="false" customHeight="false" outlineLevel="0" collapsed="false">
      <c r="A10" s="8" t="n">
        <v>0.95</v>
      </c>
      <c r="B10" s="3" t="n">
        <f aca="false">IF(AND(Market!$B$6&lt;A10,A10&lt;Market!$B$5),((Market!$B$5-A10)/(Market!$B$5-Market!$B$6))/A10,"—")</f>
        <v>0.877192982456141</v>
      </c>
      <c r="C10" s="3" t="str">
        <f aca="false">IF(AND(Market!$B$6&lt;A10,A10&lt;Market!$B$5),"OK","ALARM")</f>
        <v>OK</v>
      </c>
    </row>
    <row r="11" customFormat="false" ht="15" hidden="false" customHeight="false" outlineLevel="0" collapsed="false">
      <c r="A11" s="8" t="n">
        <v>0.97</v>
      </c>
      <c r="B11" s="3" t="n">
        <f aca="false">IF(AND(Market!$B$6&lt;A11,A11&lt;Market!$B$5),((Market!$B$5-A11)/(Market!$B$5-Market!$B$6))/A11,"—")</f>
        <v>0.790378006872852</v>
      </c>
      <c r="C11" s="3" t="str">
        <f aca="false">IF(AND(Market!$B$6&lt;A11,A11&lt;Market!$B$5),"OK","ALARM")</f>
        <v>OK</v>
      </c>
    </row>
    <row r="12" customFormat="false" ht="15" hidden="false" customHeight="false" outlineLevel="0" collapsed="false">
      <c r="A12" s="8" t="n">
        <v>0.99</v>
      </c>
      <c r="B12" s="3" t="n">
        <f aca="false">IF(AND(Market!$B$6&lt;A12,A12&lt;Market!$B$5),((Market!$B$5-A12)/(Market!$B$5-Market!$B$6))/A12,"—")</f>
        <v>0.707070707070707</v>
      </c>
      <c r="C12" s="3" t="str">
        <f aca="false">IF(AND(Market!$B$6&lt;A12,A12&lt;Market!$B$5),"OK","ALARM")</f>
        <v>OK</v>
      </c>
    </row>
    <row r="13" customFormat="false" ht="15" hidden="false" customHeight="false" outlineLevel="0" collapsed="false">
      <c r="A13" s="8" t="n">
        <v>1.01</v>
      </c>
      <c r="B13" s="3" t="n">
        <f aca="false">IF(AND(Market!$B$6&lt;A13,A13&lt;Market!$B$5),((Market!$B$5-A13)/(Market!$B$5-Market!$B$6))/A13,"—")</f>
        <v>0.627062706270627</v>
      </c>
      <c r="C13" s="3" t="str">
        <f aca="false">IF(AND(Market!$B$6&lt;A13,A13&lt;Market!$B$5),"OK","ALARM")</f>
        <v>OK</v>
      </c>
    </row>
    <row r="14" customFormat="false" ht="15" hidden="false" customHeight="false" outlineLevel="0" collapsed="false">
      <c r="A14" s="8" t="n">
        <v>1.03</v>
      </c>
      <c r="B14" s="3" t="n">
        <f aca="false">IF(AND(Market!$B$6&lt;A14,A14&lt;Market!$B$5),((Market!$B$5-A14)/(Market!$B$5-Market!$B$6))/A14,"—")</f>
        <v>0.550161812297735</v>
      </c>
      <c r="C14" s="3" t="str">
        <f aca="false">IF(AND(Market!$B$6&lt;A14,A14&lt;Market!$B$5),"OK","ALARM")</f>
        <v>OK</v>
      </c>
    </row>
    <row r="15" customFormat="false" ht="15" hidden="false" customHeight="false" outlineLevel="0" collapsed="false">
      <c r="A15" s="8" t="n">
        <v>1.05</v>
      </c>
      <c r="B15" s="3" t="n">
        <f aca="false">IF(AND(Market!$B$6&lt;A15,A15&lt;Market!$B$5),((Market!$B$5-A15)/(Market!$B$5-Market!$B$6))/A15,"—")</f>
        <v>0.476190476190476</v>
      </c>
      <c r="C15" s="3" t="str">
        <f aca="false">IF(AND(Market!$B$6&lt;A15,A15&lt;Market!$B$5),"OK","ALARM")</f>
        <v>OK</v>
      </c>
    </row>
    <row r="16" customFormat="false" ht="15" hidden="false" customHeight="false" outlineLevel="0" collapsed="false">
      <c r="A16" s="8" t="n">
        <v>1.07</v>
      </c>
      <c r="B16" s="3" t="n">
        <f aca="false">IF(AND(Market!$B$6&lt;A16,A16&lt;Market!$B$5),((Market!$B$5-A16)/(Market!$B$5-Market!$B$6))/A16,"—")</f>
        <v>0.404984423676012</v>
      </c>
      <c r="C16" s="3" t="str">
        <f aca="false">IF(AND(Market!$B$6&lt;A16,A16&lt;Market!$B$5),"OK","ALARM")</f>
        <v>OK</v>
      </c>
    </row>
    <row r="17" customFormat="false" ht="15" hidden="false" customHeight="false" outlineLevel="0" collapsed="false">
      <c r="A17" s="8" t="n">
        <v>1.09</v>
      </c>
      <c r="B17" s="3" t="n">
        <f aca="false">IF(AND(Market!$B$6&lt;A17,A17&lt;Market!$B$5),((Market!$B$5-A17)/(Market!$B$5-Market!$B$6))/A17,"—")</f>
        <v>0.336391437308868</v>
      </c>
      <c r="C17" s="3" t="str">
        <f aca="false">IF(AND(Market!$B$6&lt;A17,A17&lt;Market!$B$5),"OK","ALARM")</f>
        <v>OK</v>
      </c>
    </row>
    <row r="18" customFormat="false" ht="15" hidden="false" customHeight="false" outlineLevel="0" collapsed="false">
      <c r="A18" s="8" t="n">
        <v>1.11</v>
      </c>
      <c r="B18" s="3" t="n">
        <f aca="false">IF(AND(Market!$B$6&lt;A18,A18&lt;Market!$B$5),((Market!$B$5-A18)/(Market!$B$5-Market!$B$6))/A18,"—")</f>
        <v>0.27027027027027</v>
      </c>
      <c r="C18" s="3" t="str">
        <f aca="false">IF(AND(Market!$B$6&lt;A18,A18&lt;Market!$B$5),"OK","ALARM")</f>
        <v>OK</v>
      </c>
    </row>
    <row r="19" customFormat="false" ht="15" hidden="false" customHeight="false" outlineLevel="0" collapsed="false">
      <c r="A19" s="8" t="n">
        <v>1.13</v>
      </c>
      <c r="B19" s="3" t="n">
        <f aca="false">IF(AND(Market!$B$6&lt;A19,A19&lt;Market!$B$5),((Market!$B$5-A19)/(Market!$B$5-Market!$B$6))/A19,"—")</f>
        <v>0.206489675516224</v>
      </c>
      <c r="C19" s="3" t="str">
        <f aca="false">IF(AND(Market!$B$6&lt;A19,A19&lt;Market!$B$5),"OK","ALARM")</f>
        <v>OK</v>
      </c>
    </row>
    <row r="20" customFormat="false" ht="15" hidden="false" customHeight="false" outlineLevel="0" collapsed="false">
      <c r="A20" s="8" t="n">
        <v>1.15</v>
      </c>
      <c r="B20" s="3" t="n">
        <f aca="false">IF(AND(Market!$B$6&lt;A20,A20&lt;Market!$B$5),((Market!$B$5-A20)/(Market!$B$5-Market!$B$6))/A20,"—")</f>
        <v>0.144927536231884</v>
      </c>
      <c r="C20" s="3" t="str">
        <f aca="false">IF(AND(Market!$B$6&lt;A20,A20&lt;Market!$B$5),"OK","ALARM")</f>
        <v>OK</v>
      </c>
    </row>
    <row r="21" customFormat="false" ht="15" hidden="false" customHeight="false" outlineLevel="0" collapsed="false">
      <c r="A21" s="8" t="n">
        <v>1.17</v>
      </c>
      <c r="B21" s="3" t="n">
        <f aca="false">IF(AND(Market!$B$6&lt;A21,A21&lt;Market!$B$5),((Market!$B$5-A21)/(Market!$B$5-Market!$B$6))/A21,"—")</f>
        <v>0.0854700854700856</v>
      </c>
      <c r="C21" s="3" t="str">
        <f aca="false">IF(AND(Market!$B$6&lt;A21,A21&lt;Market!$B$5),"OK","ALARM")</f>
        <v>OK</v>
      </c>
    </row>
    <row r="22" customFormat="false" ht="15" hidden="false" customHeight="false" outlineLevel="0" collapsed="false">
      <c r="A22" s="8" t="n">
        <v>1.19</v>
      </c>
      <c r="B22" s="3" t="n">
        <f aca="false">IF(AND(Market!$B$6&lt;A22,A22&lt;Market!$B$5),((Market!$B$5-A22)/(Market!$B$5-Market!$B$6))/A22,"—")</f>
        <v>0.0280112044817927</v>
      </c>
      <c r="C22" s="3" t="str">
        <f aca="false">IF(AND(Market!$B$6&lt;A22,A22&lt;Market!$B$5),"OK","ALARM")</f>
        <v>OK</v>
      </c>
    </row>
    <row r="23" customFormat="false" ht="15" hidden="false" customHeight="false" outlineLevel="0" collapsed="false">
      <c r="A23" s="8" t="n">
        <v>1.21</v>
      </c>
      <c r="B23" s="3" t="str">
        <f aca="false">IF(AND(Market!$B$6&lt;A23,A23&lt;Market!$B$5),((Market!$B$5-A23)/(Market!$B$5-Market!$B$6))/A23,"—")</f>
        <v>—</v>
      </c>
      <c r="C23" s="3" t="str">
        <f aca="false">IF(AND(Market!$B$6&lt;A23,A23&lt;Market!$B$5),"OK","ALARM")</f>
        <v>ALARM</v>
      </c>
    </row>
    <row r="24" customFormat="false" ht="15" hidden="false" customHeight="false" outlineLevel="0" collapsed="false">
      <c r="A24" s="8" t="n">
        <v>1.23</v>
      </c>
      <c r="B24" s="3" t="str">
        <f aca="false">IF(AND(Market!$B$6&lt;A24,A24&lt;Market!$B$5),((Market!$B$5-A24)/(Market!$B$5-Market!$B$6))/A24,"—")</f>
        <v>—</v>
      </c>
      <c r="C24" s="3" t="str">
        <f aca="false">IF(AND(Market!$B$6&lt;A24,A24&lt;Market!$B$5),"OK","ALARM")</f>
        <v>ALARM</v>
      </c>
    </row>
    <row r="25" customFormat="false" ht="15" hidden="false" customHeight="false" outlineLevel="0" collapsed="false">
      <c r="A25" s="8" t="n">
        <v>1.25</v>
      </c>
      <c r="B25" s="3" t="str">
        <f aca="false">IF(AND(Market!$B$6&lt;A25,A25&lt;Market!$B$5),((Market!$B$5-A25)/(Market!$B$5-Market!$B$6))/A25,"—")</f>
        <v>—</v>
      </c>
      <c r="C25" s="3" t="str">
        <f aca="false">IF(AND(Market!$B$6&lt;A25,A25&lt;Market!$B$5),"OK","ALARM")</f>
        <v>ALARM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3" min="2" style="0" width="18"/>
  </cols>
  <sheetData>
    <row r="1" customFormat="false" ht="25.5" hidden="false" customHeight="true" outlineLevel="0" collapsed="false">
      <c r="A1" s="1" t="s">
        <v>63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64</v>
      </c>
    </row>
    <row r="4" customFormat="false" ht="15" hidden="false" customHeight="false" outlineLevel="0" collapsed="false">
      <c r="A4" s="7" t="s">
        <v>30</v>
      </c>
      <c r="B4" s="7" t="s">
        <v>65</v>
      </c>
      <c r="C4" s="7" t="s">
        <v>66</v>
      </c>
    </row>
    <row r="5" customFormat="false" ht="15" hidden="false" customHeight="false" outlineLevel="0" collapsed="false">
      <c r="A5" s="8" t="n">
        <v>0.05</v>
      </c>
      <c r="B5" s="3" t="str">
        <f aca="false">IF(A5&gt;Market!$E$5,"long",IF(A5&lt;Market!$E$5,"short","zero @ p=q"))</f>
        <v>short</v>
      </c>
      <c r="C5" s="3" t="n">
        <f aca="false">Market!E13</f>
        <v>7.14285714285715</v>
      </c>
    </row>
    <row r="6" customFormat="false" ht="15" hidden="false" customHeight="false" outlineLevel="0" collapsed="false">
      <c r="A6" s="8" t="n">
        <v>0.1</v>
      </c>
      <c r="B6" s="3" t="str">
        <f aca="false">IF(A6&gt;Market!$E$5,"long",IF(A6&lt;Market!$E$5,"short","zero @ p=q"))</f>
        <v>short</v>
      </c>
      <c r="C6" s="3" t="n">
        <f aca="false">Market!E13</f>
        <v>7.14285714285715</v>
      </c>
    </row>
    <row r="7" customFormat="false" ht="15" hidden="false" customHeight="false" outlineLevel="0" collapsed="false">
      <c r="A7" s="8" t="n">
        <v>0.15</v>
      </c>
      <c r="B7" s="3" t="str">
        <f aca="false">IF(A7&gt;Market!$E$5,"long",IF(A7&lt;Market!$E$5,"short","zero @ p=q"))</f>
        <v>short</v>
      </c>
      <c r="C7" s="3" t="n">
        <f aca="false">Market!E13</f>
        <v>7.14285714285715</v>
      </c>
    </row>
    <row r="8" customFormat="false" ht="15" hidden="false" customHeight="false" outlineLevel="0" collapsed="false">
      <c r="A8" s="8" t="n">
        <v>0.2</v>
      </c>
      <c r="B8" s="3" t="str">
        <f aca="false">IF(A8&gt;Market!$E$5,"long",IF(A8&lt;Market!$E$5,"short","zero @ p=q"))</f>
        <v>short</v>
      </c>
      <c r="C8" s="3" t="n">
        <f aca="false">Market!E13</f>
        <v>7.14285714285715</v>
      </c>
    </row>
    <row r="9" customFormat="false" ht="15" hidden="false" customHeight="false" outlineLevel="0" collapsed="false">
      <c r="A9" s="8" t="n">
        <v>0.25</v>
      </c>
      <c r="B9" s="3" t="str">
        <f aca="false">IF(A9&gt;Market!$E$5,"long",IF(A9&lt;Market!$E$5,"short","zero @ p=q"))</f>
        <v>short</v>
      </c>
      <c r="C9" s="3" t="n">
        <f aca="false">Market!E13</f>
        <v>7.14285714285715</v>
      </c>
    </row>
    <row r="10" customFormat="false" ht="15" hidden="false" customHeight="false" outlineLevel="0" collapsed="false">
      <c r="A10" s="8" t="n">
        <v>0.3</v>
      </c>
      <c r="B10" s="3" t="str">
        <f aca="false">IF(A10&gt;Market!$E$5,"long",IF(A10&lt;Market!$E$5,"short","zero @ p=q"))</f>
        <v>short</v>
      </c>
      <c r="C10" s="3" t="n">
        <f aca="false">Market!E13</f>
        <v>7.14285714285715</v>
      </c>
    </row>
    <row r="11" customFormat="false" ht="15" hidden="false" customHeight="false" outlineLevel="0" collapsed="false">
      <c r="A11" s="8" t="n">
        <v>0.35</v>
      </c>
      <c r="B11" s="3" t="str">
        <f aca="false">IF(A11&gt;Market!$E$5,"long",IF(A11&lt;Market!$E$5,"short","zero @ p=q"))</f>
        <v>short</v>
      </c>
      <c r="C11" s="3" t="n">
        <f aca="false">Market!E13</f>
        <v>7.14285714285715</v>
      </c>
    </row>
    <row r="12" customFormat="false" ht="15" hidden="false" customHeight="false" outlineLevel="0" collapsed="false">
      <c r="A12" s="8" t="n">
        <v>0.4</v>
      </c>
      <c r="B12" s="3" t="str">
        <f aca="false">IF(A12&gt;Market!$E$5,"long",IF(A12&lt;Market!$E$5,"short","zero @ p=q"))</f>
        <v>short</v>
      </c>
      <c r="C12" s="3" t="n">
        <f aca="false">Market!E13</f>
        <v>7.14285714285715</v>
      </c>
    </row>
    <row r="13" customFormat="false" ht="15" hidden="false" customHeight="false" outlineLevel="0" collapsed="false">
      <c r="A13" s="8" t="n">
        <v>0.45</v>
      </c>
      <c r="B13" s="3" t="str">
        <f aca="false">IF(A13&gt;Market!$E$5,"long",IF(A13&lt;Market!$E$5,"short","zero @ p=q"))</f>
        <v>short</v>
      </c>
      <c r="C13" s="3" t="n">
        <f aca="false">Market!E13</f>
        <v>7.14285714285715</v>
      </c>
    </row>
    <row r="14" customFormat="false" ht="15" hidden="false" customHeight="false" outlineLevel="0" collapsed="false">
      <c r="A14" s="8" t="n">
        <v>0.5</v>
      </c>
      <c r="B14" s="3" t="str">
        <f aca="false">IF(A14&gt;Market!$E$5,"long",IF(A14&lt;Market!$E$5,"short","zero @ p=q"))</f>
        <v>zero @ p=q</v>
      </c>
      <c r="C14" s="3" t="n">
        <f aca="false">Market!E13</f>
        <v>7.14285714285715</v>
      </c>
    </row>
    <row r="15" customFormat="false" ht="15" hidden="false" customHeight="false" outlineLevel="0" collapsed="false">
      <c r="A15" s="8" t="n">
        <v>0.55</v>
      </c>
      <c r="B15" s="3" t="str">
        <f aca="false">IF(A15&gt;Market!$E$5,"long",IF(A15&lt;Market!$E$5,"short","zero @ p=q"))</f>
        <v>long</v>
      </c>
      <c r="C15" s="3" t="n">
        <f aca="false">Market!E13</f>
        <v>7.14285714285715</v>
      </c>
    </row>
    <row r="16" customFormat="false" ht="15" hidden="false" customHeight="false" outlineLevel="0" collapsed="false">
      <c r="A16" s="8" t="n">
        <v>0.6</v>
      </c>
      <c r="B16" s="3" t="str">
        <f aca="false">IF(A16&gt;Market!$E$5,"long",IF(A16&lt;Market!$E$5,"short","zero @ p=q"))</f>
        <v>long</v>
      </c>
      <c r="C16" s="3" t="n">
        <f aca="false">Market!E13</f>
        <v>7.14285714285715</v>
      </c>
    </row>
    <row r="17" customFormat="false" ht="15" hidden="false" customHeight="false" outlineLevel="0" collapsed="false">
      <c r="A17" s="8" t="n">
        <v>0.65</v>
      </c>
      <c r="B17" s="3" t="str">
        <f aca="false">IF(A17&gt;Market!$E$5,"long",IF(A17&lt;Market!$E$5,"short","zero @ p=q"))</f>
        <v>long</v>
      </c>
      <c r="C17" s="3" t="n">
        <f aca="false">Market!E13</f>
        <v>7.14285714285715</v>
      </c>
    </row>
    <row r="18" customFormat="false" ht="15" hidden="false" customHeight="false" outlineLevel="0" collapsed="false">
      <c r="A18" s="8" t="n">
        <v>0.7</v>
      </c>
      <c r="B18" s="3" t="str">
        <f aca="false">IF(A18&gt;Market!$E$5,"long",IF(A18&lt;Market!$E$5,"short","zero @ p=q"))</f>
        <v>long</v>
      </c>
      <c r="C18" s="3" t="n">
        <f aca="false">Market!E13</f>
        <v>7.14285714285715</v>
      </c>
    </row>
    <row r="19" customFormat="false" ht="15" hidden="false" customHeight="false" outlineLevel="0" collapsed="false">
      <c r="A19" s="8" t="n">
        <v>0.75</v>
      </c>
      <c r="B19" s="3" t="str">
        <f aca="false">IF(A19&gt;Market!$E$5,"long",IF(A19&lt;Market!$E$5,"short","zero @ p=q"))</f>
        <v>long</v>
      </c>
      <c r="C19" s="3" t="n">
        <f aca="false">Market!E13</f>
        <v>7.14285714285715</v>
      </c>
    </row>
    <row r="20" customFormat="false" ht="15" hidden="false" customHeight="false" outlineLevel="0" collapsed="false">
      <c r="A20" s="8" t="n">
        <v>0.8</v>
      </c>
      <c r="B20" s="3" t="str">
        <f aca="false">IF(A20&gt;Market!$E$5,"long",IF(A20&lt;Market!$E$5,"short","zero @ p=q"))</f>
        <v>long</v>
      </c>
      <c r="C20" s="3" t="n">
        <f aca="false">Market!E13</f>
        <v>7.14285714285715</v>
      </c>
    </row>
    <row r="21" customFormat="false" ht="15" hidden="false" customHeight="false" outlineLevel="0" collapsed="false">
      <c r="A21" s="8" t="n">
        <v>0.85</v>
      </c>
      <c r="B21" s="3" t="str">
        <f aca="false">IF(A21&gt;Market!$E$5,"long",IF(A21&lt;Market!$E$5,"short","zero @ p=q"))</f>
        <v>long</v>
      </c>
      <c r="C21" s="3" t="n">
        <f aca="false">Market!E13</f>
        <v>7.14285714285715</v>
      </c>
    </row>
    <row r="22" customFormat="false" ht="15" hidden="false" customHeight="false" outlineLevel="0" collapsed="false">
      <c r="A22" s="8" t="n">
        <v>0.9</v>
      </c>
      <c r="B22" s="3" t="str">
        <f aca="false">IF(A22&gt;Market!$E$5,"long",IF(A22&lt;Market!$E$5,"short","zero @ p=q"))</f>
        <v>long</v>
      </c>
      <c r="C22" s="3" t="n">
        <f aca="false">Market!E13</f>
        <v>7.14285714285715</v>
      </c>
    </row>
    <row r="23" customFormat="false" ht="15" hidden="false" customHeight="false" outlineLevel="0" collapsed="false">
      <c r="A23" s="8" t="n">
        <v>0.95</v>
      </c>
      <c r="B23" s="3" t="str">
        <f aca="false">IF(A23&gt;Market!$E$5,"long",IF(A23&lt;Market!$E$5,"short","zero @ p=q"))</f>
        <v>long</v>
      </c>
      <c r="C23" s="3" t="n">
        <f aca="false">Market!E13</f>
        <v>7.14285714285715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4"/>
    <col collapsed="false" customWidth="true" hidden="false" outlineLevel="0" max="3" min="3" style="0" width="10"/>
  </cols>
  <sheetData>
    <row r="1" customFormat="false" ht="25.5" hidden="false" customHeight="true" outlineLevel="0" collapsed="false">
      <c r="A1" s="1" t="s">
        <v>67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6" t="s">
        <v>68</v>
      </c>
    </row>
    <row r="4" customFormat="false" ht="15" hidden="false" customHeight="false" outlineLevel="0" collapsed="false">
      <c r="A4" s="7" t="s">
        <v>69</v>
      </c>
      <c r="B4" s="7" t="s">
        <v>70</v>
      </c>
      <c r="C4" s="9"/>
    </row>
    <row r="5" customFormat="false" ht="15" hidden="false" customHeight="false" outlineLevel="0" collapsed="false">
      <c r="A5" s="3" t="s">
        <v>71</v>
      </c>
      <c r="B5" s="5" t="n">
        <v>0</v>
      </c>
      <c r="C5" s="6" t="s">
        <v>72</v>
      </c>
    </row>
    <row r="6" customFormat="false" ht="15" hidden="false" customHeight="false" outlineLevel="0" collapsed="false">
      <c r="A6" s="3" t="s">
        <v>73</v>
      </c>
      <c r="B6" s="5" t="n">
        <v>0.714286</v>
      </c>
      <c r="C6" s="6" t="s">
        <v>72</v>
      </c>
    </row>
    <row r="7" customFormat="false" ht="15" hidden="false" customHeight="false" outlineLevel="0" collapsed="false">
      <c r="A7" s="3" t="s">
        <v>74</v>
      </c>
      <c r="B7" s="3" t="n">
        <f aca="false">B6-B5</f>
        <v>0.714286</v>
      </c>
      <c r="C7" s="6" t="s">
        <v>75</v>
      </c>
    </row>
    <row r="9" customFormat="false" ht="15" hidden="false" customHeight="false" outlineLevel="0" collapsed="false">
      <c r="A9" s="6" t="s">
        <v>76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</cols>
  <sheetData>
    <row r="1" customFormat="false" ht="25.5" hidden="false" customHeight="true" outlineLevel="0" collapsed="false">
      <c r="A1" s="1" t="s">
        <v>77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7" t="s">
        <v>78</v>
      </c>
      <c r="B3" s="7" t="s">
        <v>79</v>
      </c>
    </row>
    <row r="4" customFormat="false" ht="15" hidden="false" customHeight="false" outlineLevel="0" collapsed="false">
      <c r="A4" s="3" t="s">
        <v>80</v>
      </c>
      <c r="B4" s="3" t="str">
        <f aca="false">IF(AND(Market!B6&lt;Market!B7,Market!B7&lt;Market!B5),"PASS","FAIL")</f>
        <v>PASS</v>
      </c>
    </row>
    <row r="5" customFormat="false" ht="15" hidden="false" customHeight="false" outlineLevel="0" collapsed="false">
      <c r="A5" s="3" t="s">
        <v>81</v>
      </c>
      <c r="B5" s="3" t="str">
        <f aca="false">IF(ABS(Market!E7-0.47619)&lt;0.0001,"PASS","FAIL")</f>
        <v>PASS</v>
      </c>
    </row>
    <row r="6" customFormat="false" ht="15" hidden="false" customHeight="false" outlineLevel="0" collapsed="false">
      <c r="A6" s="3" t="s">
        <v>82</v>
      </c>
      <c r="B6" s="3" t="str">
        <f aca="false">IF(ABS(Market!E5-0.5)&lt;0.000000001,"PASS","FAIL")</f>
        <v>PASS</v>
      </c>
    </row>
    <row r="7" customFormat="false" ht="15" hidden="false" customHeight="false" outlineLevel="0" collapsed="false">
      <c r="A7" s="3" t="s">
        <v>83</v>
      </c>
      <c r="B7" s="3" t="str">
        <f aca="false">IF(AND(ABS(Market!E13-Market!E14)&lt;0.000001,ABS(Market!E13-Market!E15)&lt;0.000001),"PASS","FAIL")</f>
        <v>PASS</v>
      </c>
    </row>
    <row r="8" customFormat="false" ht="15" hidden="false" customHeight="false" outlineLevel="0" collapsed="false">
      <c r="A8" s="3" t="s">
        <v>84</v>
      </c>
      <c r="B8" s="3" t="str">
        <f aca="false">IF(ABS(Market!E13-7.142857)&lt;0.0001,"PASS","FAIL")</f>
        <v>PASS</v>
      </c>
    </row>
    <row r="9" customFormat="false" ht="15" hidden="false" customHeight="false" outlineLevel="0" collapsed="false">
      <c r="A9" s="3" t="s">
        <v>85</v>
      </c>
      <c r="B9" s="3" t="str">
        <f aca="false">IF(ABS((Market!E7+Market!E8)-1/Market!B7)&lt;0.000001,"PASS","FAIL")</f>
        <v>PASS</v>
      </c>
    </row>
    <row r="11" customFormat="false" ht="15" hidden="false" customHeight="false" outlineLevel="0" collapsed="false">
      <c r="A11" s="2" t="s">
        <v>86</v>
      </c>
      <c r="B11" s="3" t="str">
        <f aca="false">IF(COUNTIF(B4:B9,"PASS")=6,"YES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2026-07-09T08:36:38Z</dcterms:created>
  <dc:creator>openpyxl</dc:creator>
  <dc:description/>
  <dc:language>en-US</dc:language>
  <cp:lastModifiedBy/>
  <dcterms:modified xsi:type="dcterms:W3CDTF">2026-07-09T08:36:38Z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